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0" windowWidth="11325" windowHeight="6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'Sheet1'!$A$1:$M$92</definedName>
  </definedNames>
  <calcPr fullCalcOnLoad="1"/>
</workbook>
</file>

<file path=xl/sharedStrings.xml><?xml version="1.0" encoding="utf-8"?>
<sst xmlns="http://schemas.openxmlformats.org/spreadsheetml/2006/main" count="137" uniqueCount="105">
  <si>
    <t>&gt;&gt;&gt;</t>
  </si>
  <si>
    <t>Shelter Location</t>
  </si>
  <si>
    <t>File Name</t>
  </si>
  <si>
    <t>Bay Width (feet)</t>
  </si>
  <si>
    <t>Date</t>
  </si>
  <si>
    <t>WIND LOADING</t>
  </si>
  <si>
    <t>[See Table]</t>
  </si>
  <si>
    <t>Lower Bound</t>
  </si>
  <si>
    <t>MR Height</t>
  </si>
  <si>
    <t>Upper Bound</t>
  </si>
  <si>
    <t>Maximum Roof Height (feet)</t>
  </si>
  <si>
    <t>Feet</t>
  </si>
  <si>
    <t>Eave (shoulder) Height  (feet)</t>
  </si>
  <si>
    <t>Mean Roof Height  (feet)</t>
  </si>
  <si>
    <t>Based on Exposure, Mean Roof Height</t>
  </si>
  <si>
    <r>
      <t>C</t>
    </r>
    <r>
      <rPr>
        <vertAlign val="subscript"/>
        <sz val="10"/>
        <rFont val="Times"/>
        <family val="1"/>
      </rPr>
      <t>e</t>
    </r>
    <r>
      <rPr>
        <sz val="10"/>
        <rFont val="Times"/>
        <family val="1"/>
      </rPr>
      <t>*q</t>
    </r>
    <r>
      <rPr>
        <vertAlign val="subscript"/>
        <sz val="10"/>
        <rFont val="Times"/>
        <family val="1"/>
      </rPr>
      <t>s</t>
    </r>
    <r>
      <rPr>
        <sz val="10"/>
        <rFont val="Times"/>
        <family val="1"/>
      </rPr>
      <t>*I</t>
    </r>
    <r>
      <rPr>
        <vertAlign val="subscript"/>
        <sz val="10"/>
        <rFont val="Times"/>
        <family val="1"/>
      </rPr>
      <t>w</t>
    </r>
  </si>
  <si>
    <t>CONDITION 1</t>
  </si>
  <si>
    <t>CONDITION 2</t>
  </si>
  <si>
    <t>TRANSVERSE WIND</t>
  </si>
  <si>
    <r>
      <t>C</t>
    </r>
    <r>
      <rPr>
        <vertAlign val="subscript"/>
        <sz val="10"/>
        <rFont val="Times"/>
        <family val="1"/>
      </rPr>
      <t>q</t>
    </r>
  </si>
  <si>
    <t>P</t>
  </si>
  <si>
    <r>
      <t>W</t>
    </r>
    <r>
      <rPr>
        <vertAlign val="subscript"/>
        <sz val="10"/>
        <rFont val="Times"/>
        <family val="1"/>
      </rPr>
      <t>y</t>
    </r>
  </si>
  <si>
    <t>Windward Wall (WW)</t>
  </si>
  <si>
    <t>Windward Roof (WR)</t>
  </si>
  <si>
    <t>Leeward Roof (LR)</t>
  </si>
  <si>
    <t>Leeward Wall (LW)</t>
  </si>
  <si>
    <t>CONDITION 3</t>
  </si>
  <si>
    <t>PARALLEL WIND</t>
  </si>
  <si>
    <t>Definitions</t>
  </si>
  <si>
    <r>
      <t>C</t>
    </r>
    <r>
      <rPr>
        <vertAlign val="subscript"/>
        <sz val="8"/>
        <rFont val="Times"/>
        <family val="1"/>
      </rPr>
      <t>q</t>
    </r>
    <r>
      <rPr>
        <sz val="8"/>
        <rFont val="Times"/>
        <family val="1"/>
      </rPr>
      <t xml:space="preserve"> = Pressure Coefficient</t>
    </r>
  </si>
  <si>
    <t>P = Design Pressure (psf)</t>
  </si>
  <si>
    <r>
      <t>Notes:  1. W</t>
    </r>
    <r>
      <rPr>
        <vertAlign val="subscript"/>
        <sz val="9"/>
        <rFont val="Times"/>
        <family val="1"/>
      </rPr>
      <t>y</t>
    </r>
    <r>
      <rPr>
        <sz val="9"/>
        <rFont val="Times"/>
        <family val="1"/>
      </rPr>
      <t xml:space="preserve"> is  P*(BAY WIDTH)/12  [Units:  lbs/inch  run along beam]</t>
    </r>
  </si>
  <si>
    <t>SNOW LOADING</t>
  </si>
  <si>
    <t>Unbalanced Snow Load on Windward Roof (psf);  See Note 2.</t>
  </si>
  <si>
    <t>Unbalanced Snow Load on Leeward Roof (psf)</t>
  </si>
  <si>
    <t>Total Balanced Snow Load (lbs)</t>
  </si>
  <si>
    <t>Total Unbalanced Snow Load (lbs)</t>
  </si>
  <si>
    <t>SNOW LOAD</t>
  </si>
  <si>
    <t>Balanced Load (lbs/in)</t>
  </si>
  <si>
    <t>WR Unbalanced Load</t>
  </si>
  <si>
    <t>LR Unbalanced Load</t>
  </si>
  <si>
    <t>FOR STATIC LOAD:</t>
  </si>
  <si>
    <r>
      <t>C</t>
    </r>
    <r>
      <rPr>
        <vertAlign val="subscript"/>
        <sz val="9"/>
        <rFont val="Times"/>
        <family val="1"/>
      </rPr>
      <t>e</t>
    </r>
  </si>
  <si>
    <r>
      <t>W</t>
    </r>
    <r>
      <rPr>
        <vertAlign val="subscript"/>
        <sz val="8"/>
        <rFont val="Times"/>
        <family val="1"/>
      </rPr>
      <t>y</t>
    </r>
    <r>
      <rPr>
        <sz val="8"/>
        <rFont val="Times"/>
        <family val="1"/>
      </rPr>
      <t xml:space="preserve"> = Distributed Load on Beam (lb/in.)</t>
    </r>
  </si>
  <si>
    <t>a, Roof Angle (degrees)</t>
  </si>
  <si>
    <r>
      <t>a. For 2.4&lt;a&lt;14, Snow Load:  0.5 P</t>
    </r>
    <r>
      <rPr>
        <vertAlign val="subscript"/>
        <sz val="9"/>
        <rFont val="Times"/>
        <family val="1"/>
      </rPr>
      <t>f</t>
    </r>
    <r>
      <rPr>
        <sz val="9"/>
        <rFont val="Times"/>
        <family val="1"/>
      </rPr>
      <t>/1.0 P</t>
    </r>
    <r>
      <rPr>
        <vertAlign val="subscript"/>
        <sz val="9"/>
        <rFont val="Times"/>
        <family val="1"/>
      </rPr>
      <t>f</t>
    </r>
    <r>
      <rPr>
        <sz val="9"/>
        <rFont val="Times"/>
        <family val="1"/>
      </rPr>
      <t xml:space="preserve">  (WR/LR);  b. For a</t>
    </r>
    <r>
      <rPr>
        <sz val="9"/>
        <rFont val="Times"/>
        <family val="1"/>
      </rPr>
      <t>&gt;14, Snow Load:  0/1.25 Pf.</t>
    </r>
  </si>
  <si>
    <t>Note:   2.  Unbalanced Snow Load Depends on Roof Angle, a  [Sec. 1638, pg. 2-1201]</t>
  </si>
  <si>
    <t>Exposure (B, C or D)  [definitions, pg. 2-7]</t>
  </si>
  <si>
    <r>
      <t>C</t>
    </r>
    <r>
      <rPr>
        <vertAlign val="subscript"/>
        <sz val="10"/>
        <rFont val="Times"/>
        <family val="1"/>
      </rPr>
      <t>q</t>
    </r>
    <r>
      <rPr>
        <sz val="10"/>
        <rFont val="Times"/>
        <family val="1"/>
      </rPr>
      <t>, Pressure Coefficient  [Table 16-H, pg. 2-29]</t>
    </r>
  </si>
  <si>
    <t>Basic WIND SPEED  [Figure 16-1, pg. 2-36]</t>
  </si>
  <si>
    <r>
      <t>q</t>
    </r>
    <r>
      <rPr>
        <vertAlign val="subscript"/>
        <sz val="10"/>
        <rFont val="Times"/>
        <family val="1"/>
      </rPr>
      <t>s</t>
    </r>
    <r>
      <rPr>
        <sz val="10"/>
        <rFont val="Times"/>
        <family val="1"/>
      </rPr>
      <t>, Wind Stagnation Pressure  [Table 16-F, pg. 2-28]</t>
    </r>
  </si>
  <si>
    <t>[Table 16-G, pg.2-28]</t>
  </si>
  <si>
    <t>Occupancy Category  [Table 16-K, pg. 2-30]</t>
  </si>
  <si>
    <r>
      <t>I</t>
    </r>
    <r>
      <rPr>
        <vertAlign val="subscript"/>
        <sz val="10"/>
        <rFont val="Times"/>
        <family val="1"/>
      </rPr>
      <t>w</t>
    </r>
    <r>
      <rPr>
        <sz val="10"/>
        <rFont val="Times"/>
        <family val="1"/>
      </rPr>
      <t>, Wind Importance Factor  [Table 16-K, pg. 2-30]</t>
    </r>
  </si>
  <si>
    <r>
      <t>p, DESIGN PRESSURE (psf)  [P=C</t>
    </r>
    <r>
      <rPr>
        <vertAlign val="subscript"/>
        <sz val="10"/>
        <rFont val="Times"/>
        <family val="1"/>
      </rPr>
      <t>e</t>
    </r>
    <r>
      <rPr>
        <sz val="10"/>
        <rFont val="Times"/>
        <family val="1"/>
      </rPr>
      <t>*C</t>
    </r>
    <r>
      <rPr>
        <vertAlign val="subscript"/>
        <sz val="10"/>
        <rFont val="Times"/>
        <family val="1"/>
      </rPr>
      <t>q</t>
    </r>
    <r>
      <rPr>
        <sz val="10"/>
        <rFont val="Times"/>
        <family val="1"/>
      </rPr>
      <t>*q</t>
    </r>
    <r>
      <rPr>
        <vertAlign val="subscript"/>
        <sz val="10"/>
        <rFont val="Times"/>
        <family val="1"/>
      </rPr>
      <t>s</t>
    </r>
    <r>
      <rPr>
        <sz val="10"/>
        <rFont val="Times"/>
        <family val="1"/>
      </rPr>
      <t>*I</t>
    </r>
    <r>
      <rPr>
        <vertAlign val="subscript"/>
        <sz val="10"/>
        <rFont val="Times"/>
        <family val="1"/>
      </rPr>
      <t>w</t>
    </r>
    <r>
      <rPr>
        <sz val="10"/>
        <rFont val="Times"/>
        <family val="1"/>
      </rPr>
      <t>;  Formula 20-1, pg. 2-7]</t>
    </r>
  </si>
  <si>
    <t>Approximate Horizontal Roof for Snow (feet)</t>
  </si>
  <si>
    <t>1997 UBC  WIND / SNOW DESIGN CALCULATIONS</t>
  </si>
  <si>
    <r>
      <t>C</t>
    </r>
    <r>
      <rPr>
        <i/>
        <vertAlign val="subscript"/>
        <sz val="9"/>
        <rFont val="Times"/>
        <family val="0"/>
      </rPr>
      <t>e</t>
    </r>
    <r>
      <rPr>
        <i/>
        <sz val="9"/>
        <rFont val="Times"/>
        <family val="0"/>
      </rPr>
      <t>, Gust Factor Interpolation</t>
    </r>
  </si>
  <si>
    <r>
      <t>C</t>
    </r>
    <r>
      <rPr>
        <vertAlign val="subscript"/>
        <sz val="10"/>
        <rFont val="Times"/>
        <family val="1"/>
      </rPr>
      <t>e</t>
    </r>
    <r>
      <rPr>
        <sz val="10"/>
        <rFont val="Times"/>
        <family val="1"/>
      </rPr>
      <t>, Combined Height-Exposure Gust Factor Interpolation, Table 16-G, pg. 2-28]</t>
    </r>
  </si>
  <si>
    <r>
      <t>P</t>
    </r>
    <r>
      <rPr>
        <vertAlign val="subscript"/>
        <sz val="10"/>
        <rFont val="Times"/>
        <family val="1"/>
      </rPr>
      <t>g</t>
    </r>
    <r>
      <rPr>
        <sz val="10"/>
        <rFont val="Times"/>
        <family val="1"/>
      </rPr>
      <t>, Ground Snow [from Specification, or Figure A-16, pp. 2-390-392]</t>
    </r>
  </si>
  <si>
    <r>
      <t>C</t>
    </r>
    <r>
      <rPr>
        <vertAlign val="subscript"/>
        <sz val="10"/>
        <rFont val="Times"/>
        <family val="1"/>
      </rPr>
      <t>e</t>
    </r>
    <r>
      <rPr>
        <sz val="10"/>
        <rFont val="Times"/>
        <family val="1"/>
      </rPr>
      <t>, Snow Exposure Coefficient  [Table A-16-A, pg. 2-389]</t>
    </r>
  </si>
  <si>
    <t>I, Importance Factor, [Table A-16-B, pg. 2-389]</t>
  </si>
  <si>
    <r>
      <t>P</t>
    </r>
    <r>
      <rPr>
        <vertAlign val="subscript"/>
        <sz val="10"/>
        <rFont val="Times"/>
        <family val="1"/>
      </rPr>
      <t>f</t>
    </r>
    <r>
      <rPr>
        <sz val="10"/>
        <rFont val="Times"/>
        <family val="1"/>
      </rPr>
      <t>, Roof Snow Load  [ P</t>
    </r>
    <r>
      <rPr>
        <vertAlign val="subscript"/>
        <sz val="10"/>
        <rFont val="Times"/>
        <family val="1"/>
      </rPr>
      <t>f</t>
    </r>
    <r>
      <rPr>
        <sz val="10"/>
        <rFont val="Times"/>
        <family val="1"/>
      </rPr>
      <t>=C</t>
    </r>
    <r>
      <rPr>
        <vertAlign val="subscript"/>
        <sz val="10"/>
        <rFont val="Times"/>
        <family val="1"/>
      </rPr>
      <t>e</t>
    </r>
    <r>
      <rPr>
        <sz val="10"/>
        <rFont val="Times"/>
        <family val="1"/>
      </rPr>
      <t>*I*P</t>
    </r>
    <r>
      <rPr>
        <vertAlign val="subscript"/>
        <sz val="10"/>
        <rFont val="Times"/>
        <family val="1"/>
      </rPr>
      <t>g</t>
    </r>
    <r>
      <rPr>
        <sz val="10"/>
        <rFont val="Times"/>
        <family val="1"/>
      </rPr>
      <t>,  Formula 40-1-1, pg. 2-387]</t>
    </r>
  </si>
  <si>
    <t>Roof Live Load (lb/in)</t>
  </si>
  <si>
    <t xml:space="preserve">WIND LOAD - Enclosed </t>
  </si>
  <si>
    <t>No Allowable Stress Increase</t>
  </si>
  <si>
    <t>Allowable Stress Increase</t>
  </si>
  <si>
    <t>1. D</t>
  </si>
  <si>
    <t>2. D + L + (Lr + S)</t>
  </si>
  <si>
    <t>3. D + (W or E/1.4)</t>
  </si>
  <si>
    <t>5. D + 0.75[ L + (Lr or S) + (W or E/1.4)</t>
  </si>
  <si>
    <t>1. D + L + (Lr or S)</t>
  </si>
  <si>
    <t>2. D + L + (W or E/1.4)</t>
  </si>
  <si>
    <t>3. D + L + W + S/2</t>
  </si>
  <si>
    <t>4. D + L + S + W/2</t>
  </si>
  <si>
    <t>5. D + L + S + E/1.4</t>
  </si>
  <si>
    <t>4. 0.9D  +/- E/1.4</t>
  </si>
  <si>
    <t>2. D + W</t>
  </si>
  <si>
    <t>3. D + W</t>
  </si>
  <si>
    <t>5. D</t>
  </si>
  <si>
    <t>4. 0.9D</t>
  </si>
  <si>
    <t>psf  [Table 16-C, pg. 2-27]</t>
  </si>
  <si>
    <t>LOAD COMBINATIONS - UBC97, Section 1612.3</t>
  </si>
  <si>
    <t>Minimum Roof Live Load</t>
  </si>
  <si>
    <t>Check for Statics</t>
  </si>
  <si>
    <t>UBC97</t>
  </si>
  <si>
    <t>Denver, Colorado</t>
  </si>
  <si>
    <t>B</t>
  </si>
  <si>
    <t>WW</t>
  </si>
  <si>
    <t>WR</t>
  </si>
  <si>
    <t>LR</t>
  </si>
  <si>
    <t>LW</t>
  </si>
  <si>
    <t>Total Balanced Snow Load on Baseplate (lbs)</t>
  </si>
  <si>
    <t>Total Live Load on Roof (lbs)</t>
  </si>
  <si>
    <t>Total Live Load on Baseplate (lbs)</t>
  </si>
  <si>
    <t>2. D + S</t>
  </si>
  <si>
    <t>Here: L=0, S&gt;Lr</t>
  </si>
  <si>
    <t>5. D + 0.75[ S + W ]</t>
  </si>
  <si>
    <t>4. D + S + W/2</t>
  </si>
  <si>
    <t>3. D + W + S/2</t>
  </si>
  <si>
    <t>1. D + S</t>
  </si>
  <si>
    <t>*</t>
  </si>
  <si>
    <t>** Pg has been adjusted to give 25.0 psf on the roof, Minimum City Requirement.</t>
  </si>
  <si>
    <t>Building Design</t>
  </si>
  <si>
    <t>xxx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</si>
</sst>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9">
    <font>
      <sz val="10"/>
      <name val="Arial"/>
      <family val="0"/>
    </font>
    <font>
      <sz val="10"/>
      <name val="Times"/>
      <family val="1"/>
    </font>
    <font>
      <b/>
      <sz val="10"/>
      <name val="Times"/>
      <family val="1"/>
    </font>
    <font>
      <sz val="9"/>
      <name val="Times"/>
      <family val="1"/>
    </font>
    <font>
      <b/>
      <sz val="9"/>
      <name val="Times"/>
      <family val="1"/>
    </font>
    <font>
      <i/>
      <sz val="9"/>
      <name val="Times"/>
      <family val="1"/>
    </font>
    <font>
      <sz val="8"/>
      <name val="Times"/>
      <family val="1"/>
    </font>
    <font>
      <b/>
      <sz val="12"/>
      <name val="Times"/>
      <family val="1"/>
    </font>
    <font>
      <vertAlign val="subscript"/>
      <sz val="10"/>
      <name val="Times"/>
      <family val="1"/>
    </font>
    <font>
      <vertAlign val="subscript"/>
      <sz val="9"/>
      <name val="Times"/>
      <family val="1"/>
    </font>
    <font>
      <vertAlign val="subscript"/>
      <sz val="8"/>
      <name val="Times"/>
      <family val="1"/>
    </font>
    <font>
      <b/>
      <i/>
      <sz val="10"/>
      <name val="Times"/>
      <family val="1"/>
    </font>
    <font>
      <u val="single"/>
      <sz val="10"/>
      <name val="Times"/>
      <family val="1"/>
    </font>
    <font>
      <i/>
      <vertAlign val="subscript"/>
      <sz val="9"/>
      <name val="Times"/>
      <family val="0"/>
    </font>
    <font>
      <b/>
      <sz val="8"/>
      <name val="Time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1" fillId="33" borderId="0" xfId="0" applyFont="1" applyFill="1" applyBorder="1" applyAlignment="1">
      <alignment/>
    </xf>
    <xf numFmtId="43" fontId="1" fillId="33" borderId="0" xfId="42" applyFont="1" applyFill="1" applyAlignment="1">
      <alignment horizontal="center"/>
    </xf>
    <xf numFmtId="0" fontId="3" fillId="0" borderId="0" xfId="0" applyFont="1" applyAlignment="1">
      <alignment/>
    </xf>
    <xf numFmtId="0" fontId="7" fillId="33" borderId="0" xfId="0" applyFont="1" applyFill="1" applyAlignment="1">
      <alignment/>
    </xf>
    <xf numFmtId="2" fontId="2" fillId="0" borderId="12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3" fillId="0" borderId="12" xfId="0" applyFont="1" applyBorder="1" applyAlignment="1">
      <alignment shrinkToFit="1"/>
    </xf>
    <xf numFmtId="0" fontId="5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6" fillId="0" borderId="0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14" xfId="0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2" fillId="33" borderId="2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2" fontId="12" fillId="0" borderId="0" xfId="0" applyNumberFormat="1" applyFont="1" applyAlignment="1">
      <alignment horizontal="left"/>
    </xf>
    <xf numFmtId="2" fontId="2" fillId="0" borderId="2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1" fillId="0" borderId="0" xfId="42" applyFont="1" applyAlignment="1">
      <alignment/>
    </xf>
    <xf numFmtId="3" fontId="1" fillId="0" borderId="0" xfId="42" applyNumberFormat="1" applyFont="1" applyAlignment="1">
      <alignment/>
    </xf>
    <xf numFmtId="3" fontId="1" fillId="0" borderId="0" xfId="0" applyNumberFormat="1" applyFont="1" applyAlignment="1">
      <alignment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8.8515625" defaultRowHeight="12.75"/>
  <cols>
    <col min="1" max="1" width="3.28125" style="1" customWidth="1"/>
    <col min="2" max="2" width="8.7109375" style="1" customWidth="1"/>
    <col min="3" max="3" width="10.7109375" style="1" customWidth="1"/>
    <col min="4" max="6" width="6.7109375" style="1" customWidth="1"/>
    <col min="7" max="7" width="6.8515625" style="1" customWidth="1"/>
    <col min="8" max="12" width="6.7109375" style="1" customWidth="1"/>
    <col min="13" max="13" width="1.7109375" style="1" customWidth="1"/>
    <col min="14" max="16384" width="8.8515625" style="1" customWidth="1"/>
  </cols>
  <sheetData>
    <row r="1" spans="1:12" ht="15.75">
      <c r="A1" s="30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9" customHeight="1">
      <c r="I2" s="18"/>
    </row>
    <row r="3" spans="1:12" ht="12.75">
      <c r="A3" s="1" t="s">
        <v>0</v>
      </c>
      <c r="B3" s="62" t="s">
        <v>104</v>
      </c>
      <c r="C3" s="1" t="s">
        <v>103</v>
      </c>
      <c r="E3" s="1" t="s">
        <v>1</v>
      </c>
      <c r="I3" s="42" t="s">
        <v>0</v>
      </c>
      <c r="J3" s="1" t="s">
        <v>85</v>
      </c>
      <c r="L3" s="43" t="s">
        <v>2</v>
      </c>
    </row>
    <row r="4" spans="1:13" ht="12.75">
      <c r="A4" s="1" t="s">
        <v>0</v>
      </c>
      <c r="B4" s="63">
        <v>12.5</v>
      </c>
      <c r="C4" s="1" t="s">
        <v>3</v>
      </c>
      <c r="E4" s="42" t="s">
        <v>0</v>
      </c>
      <c r="F4" s="1" t="s">
        <v>86</v>
      </c>
      <c r="I4" s="42" t="s">
        <v>0</v>
      </c>
      <c r="J4" s="18">
        <v>37122</v>
      </c>
      <c r="L4" s="49" t="s">
        <v>4</v>
      </c>
      <c r="M4" s="49"/>
    </row>
    <row r="5" ht="9" customHeight="1"/>
    <row r="6" spans="1:12" ht="12.75">
      <c r="A6" s="2" t="s">
        <v>5</v>
      </c>
      <c r="B6" s="3"/>
      <c r="C6" s="3"/>
      <c r="D6" s="3"/>
      <c r="E6" s="3"/>
      <c r="F6" s="3"/>
      <c r="G6" s="3"/>
      <c r="H6" s="3"/>
      <c r="I6" s="27"/>
      <c r="J6" s="27"/>
      <c r="K6" s="27"/>
      <c r="L6" s="27"/>
    </row>
    <row r="7" spans="1:3" ht="18" customHeight="1">
      <c r="A7" s="1" t="s">
        <v>0</v>
      </c>
      <c r="B7" s="17">
        <v>85</v>
      </c>
      <c r="C7" s="1" t="s">
        <v>49</v>
      </c>
    </row>
    <row r="8" spans="1:3" ht="12.75">
      <c r="A8" s="1" t="s">
        <v>0</v>
      </c>
      <c r="B8" s="17" t="s">
        <v>87</v>
      </c>
      <c r="C8" s="1" t="s">
        <v>47</v>
      </c>
    </row>
    <row r="9" spans="2:3" ht="14.25">
      <c r="B9" s="17">
        <f>K15</f>
        <v>0.6285000000000001</v>
      </c>
      <c r="C9" s="1" t="s">
        <v>58</v>
      </c>
    </row>
    <row r="10" spans="2:3" ht="14.25">
      <c r="B10" s="17" t="s">
        <v>6</v>
      </c>
      <c r="C10" s="1" t="s">
        <v>48</v>
      </c>
    </row>
    <row r="11" spans="1:12" ht="14.25">
      <c r="A11" s="1" t="s">
        <v>0</v>
      </c>
      <c r="B11" s="67">
        <v>18.5</v>
      </c>
      <c r="C11" s="1" t="s">
        <v>50</v>
      </c>
      <c r="I11" s="64" t="s">
        <v>57</v>
      </c>
      <c r="J11" s="20"/>
      <c r="K11" s="12"/>
      <c r="L11" s="13"/>
    </row>
    <row r="12" spans="1:12" ht="12.75">
      <c r="A12" s="1" t="s">
        <v>0</v>
      </c>
      <c r="B12" s="66">
        <v>4</v>
      </c>
      <c r="C12" s="1" t="s">
        <v>52</v>
      </c>
      <c r="I12" s="14"/>
      <c r="J12" s="44" t="s">
        <v>51</v>
      </c>
      <c r="K12" s="44"/>
      <c r="L12" s="45"/>
    </row>
    <row r="13" spans="1:12" ht="14.25">
      <c r="A13" s="1" t="s">
        <v>0</v>
      </c>
      <c r="B13" s="17">
        <v>1</v>
      </c>
      <c r="C13" s="1" t="s">
        <v>53</v>
      </c>
      <c r="I13" s="56"/>
      <c r="J13" s="57" t="s">
        <v>7</v>
      </c>
      <c r="K13" s="58" t="s">
        <v>8</v>
      </c>
      <c r="L13" s="59" t="s">
        <v>9</v>
      </c>
    </row>
    <row r="14" spans="1:12" ht="12.75">
      <c r="A14" s="1" t="s">
        <v>0</v>
      </c>
      <c r="B14" s="17">
        <v>20.89</v>
      </c>
      <c r="C14" s="1" t="s">
        <v>10</v>
      </c>
      <c r="I14" s="15" t="s">
        <v>11</v>
      </c>
      <c r="J14" s="16">
        <v>15</v>
      </c>
      <c r="K14" s="16">
        <f>B16</f>
        <v>15.850000000000001</v>
      </c>
      <c r="L14" s="73">
        <v>20</v>
      </c>
    </row>
    <row r="15" spans="1:12" ht="13.5">
      <c r="A15" s="1" t="s">
        <v>0</v>
      </c>
      <c r="B15" s="17">
        <v>10.81</v>
      </c>
      <c r="C15" s="1" t="s">
        <v>12</v>
      </c>
      <c r="I15" s="14" t="s">
        <v>42</v>
      </c>
      <c r="J15" s="16">
        <v>0.62</v>
      </c>
      <c r="K15" s="19">
        <f>J15+((K14-J14)/(L14-J14))*(L15-J15)</f>
        <v>0.6285000000000001</v>
      </c>
      <c r="L15" s="73">
        <v>0.67</v>
      </c>
    </row>
    <row r="16" spans="2:12" ht="12.75">
      <c r="B16" s="17">
        <f>AVERAGE(B14:B15)</f>
        <v>15.850000000000001</v>
      </c>
      <c r="C16" s="1" t="s">
        <v>13</v>
      </c>
      <c r="I16" s="26" t="s">
        <v>14</v>
      </c>
      <c r="J16" s="24"/>
      <c r="K16" s="25"/>
      <c r="L16" s="25"/>
    </row>
    <row r="17" spans="2:3" ht="12.75">
      <c r="B17" s="17">
        <f>B4</f>
        <v>12.5</v>
      </c>
      <c r="C17" s="1" t="s">
        <v>3</v>
      </c>
    </row>
    <row r="18" spans="2:3" ht="14.25">
      <c r="B18" s="17" t="s">
        <v>6</v>
      </c>
      <c r="C18" s="1" t="s">
        <v>54</v>
      </c>
    </row>
    <row r="19" spans="2:3" ht="14.25">
      <c r="B19" s="17">
        <f>B9*B11*B13</f>
        <v>11.627250000000002</v>
      </c>
      <c r="C19" s="1" t="s">
        <v>15</v>
      </c>
    </row>
    <row r="20" ht="9" customHeight="1"/>
    <row r="21" spans="2:10" ht="12.75">
      <c r="B21" s="74" t="s">
        <v>64</v>
      </c>
      <c r="C21" s="75"/>
      <c r="D21" s="75"/>
      <c r="E21" s="75"/>
      <c r="F21" s="75"/>
      <c r="G21" s="75"/>
      <c r="H21" s="75"/>
      <c r="I21" s="75"/>
      <c r="J21" s="76"/>
    </row>
    <row r="22" spans="2:10" ht="12.75">
      <c r="B22" s="33" t="s">
        <v>18</v>
      </c>
      <c r="C22" s="8"/>
      <c r="D22" s="85"/>
      <c r="E22" s="86" t="s">
        <v>16</v>
      </c>
      <c r="F22" s="8"/>
      <c r="G22" s="5"/>
      <c r="H22" s="40" t="s">
        <v>17</v>
      </c>
      <c r="I22" s="8"/>
      <c r="J22" s="10"/>
    </row>
    <row r="23" spans="2:10" ht="14.25">
      <c r="B23" s="50"/>
      <c r="C23" s="11"/>
      <c r="D23" s="48" t="s">
        <v>19</v>
      </c>
      <c r="E23" s="23" t="s">
        <v>20</v>
      </c>
      <c r="F23" s="23" t="s">
        <v>21</v>
      </c>
      <c r="G23" s="48" t="s">
        <v>19</v>
      </c>
      <c r="H23" s="23" t="s">
        <v>20</v>
      </c>
      <c r="I23" s="68" t="s">
        <v>21</v>
      </c>
      <c r="J23" s="10"/>
    </row>
    <row r="24" spans="2:10" ht="12.75">
      <c r="B24" s="38" t="s">
        <v>22</v>
      </c>
      <c r="C24" s="5"/>
      <c r="D24" s="9">
        <v>0.8</v>
      </c>
      <c r="E24" s="6">
        <f>$B$19*D24</f>
        <v>9.301800000000002</v>
      </c>
      <c r="F24" s="35">
        <f>E24*($B$17/12)</f>
        <v>9.689375000000002</v>
      </c>
      <c r="G24" s="9">
        <v>0.8</v>
      </c>
      <c r="H24" s="6">
        <f>$B$19*G24</f>
        <v>9.301800000000002</v>
      </c>
      <c r="I24" s="69">
        <f>H24*($B$17/12)</f>
        <v>9.689375000000002</v>
      </c>
      <c r="J24" s="10"/>
    </row>
    <row r="25" spans="2:10" ht="12.75">
      <c r="B25" s="38" t="s">
        <v>23</v>
      </c>
      <c r="C25" s="5"/>
      <c r="D25" s="9">
        <v>-0.9</v>
      </c>
      <c r="E25" s="6">
        <f>$B$19*D25</f>
        <v>-10.464525000000002</v>
      </c>
      <c r="F25" s="35">
        <f>E25*($B$17/12)</f>
        <v>-10.900546875000003</v>
      </c>
      <c r="G25" s="9">
        <v>0.3</v>
      </c>
      <c r="H25" s="6">
        <f>$B$19*G25</f>
        <v>3.4881750000000005</v>
      </c>
      <c r="I25" s="69">
        <f>H25*($B$17/12)</f>
        <v>3.6335156250000007</v>
      </c>
      <c r="J25" s="10"/>
    </row>
    <row r="26" spans="2:10" ht="12.75">
      <c r="B26" s="38" t="s">
        <v>24</v>
      </c>
      <c r="C26" s="5"/>
      <c r="D26" s="9">
        <v>-0.7</v>
      </c>
      <c r="E26" s="6">
        <f>$B$19*D26</f>
        <v>-8.139075</v>
      </c>
      <c r="F26" s="35">
        <f>E26*($B$17/12)</f>
        <v>-8.478203125</v>
      </c>
      <c r="G26" s="9">
        <v>-0.7</v>
      </c>
      <c r="H26" s="6">
        <f>$B$19*G26</f>
        <v>-8.139075</v>
      </c>
      <c r="I26" s="69">
        <f>H26*($B$17/12)</f>
        <v>-8.478203125</v>
      </c>
      <c r="J26" s="10"/>
    </row>
    <row r="27" spans="2:10" ht="12.75">
      <c r="B27" s="39" t="s">
        <v>25</v>
      </c>
      <c r="C27" s="7"/>
      <c r="D27" s="50">
        <v>-0.5</v>
      </c>
      <c r="E27" s="36">
        <f>$B$19*D27</f>
        <v>-5.813625000000001</v>
      </c>
      <c r="F27" s="37">
        <f>E27*($B$17/12)</f>
        <v>-6.055859375000002</v>
      </c>
      <c r="G27" s="50">
        <v>-0.5</v>
      </c>
      <c r="H27" s="36">
        <f>$B$19*G27</f>
        <v>-5.813625000000001</v>
      </c>
      <c r="I27" s="70">
        <f>H27*($B$17/12)</f>
        <v>-6.055859375000002</v>
      </c>
      <c r="J27" s="10"/>
    </row>
    <row r="28" spans="2:10" ht="12.75">
      <c r="B28" s="38"/>
      <c r="C28" s="5"/>
      <c r="D28" s="5"/>
      <c r="E28" s="6"/>
      <c r="F28" s="35"/>
      <c r="G28" s="5"/>
      <c r="H28" s="6"/>
      <c r="I28" s="35"/>
      <c r="J28" s="10"/>
    </row>
    <row r="29" spans="2:10" ht="12.75">
      <c r="B29" s="33" t="s">
        <v>27</v>
      </c>
      <c r="C29" s="8"/>
      <c r="D29" s="85"/>
      <c r="E29" s="86" t="s">
        <v>26</v>
      </c>
      <c r="F29" s="8"/>
      <c r="G29" s="5"/>
      <c r="H29" s="40"/>
      <c r="I29" s="5"/>
      <c r="J29" s="10"/>
    </row>
    <row r="30" spans="2:12" ht="14.25">
      <c r="B30" s="34"/>
      <c r="C30" s="87"/>
      <c r="D30" s="48" t="s">
        <v>19</v>
      </c>
      <c r="E30" s="23" t="s">
        <v>20</v>
      </c>
      <c r="F30" s="68" t="s">
        <v>21</v>
      </c>
      <c r="G30" s="72"/>
      <c r="H30" s="72"/>
      <c r="I30" s="72"/>
      <c r="J30" s="10"/>
      <c r="K30" s="29"/>
      <c r="L30" s="29"/>
    </row>
    <row r="31" spans="2:12" ht="12.75">
      <c r="B31" s="38" t="s">
        <v>22</v>
      </c>
      <c r="C31" s="5"/>
      <c r="D31" s="9">
        <v>-0.7</v>
      </c>
      <c r="E31" s="6">
        <f>$B$19*D31</f>
        <v>-8.139075</v>
      </c>
      <c r="F31" s="35">
        <f>E31*($B$17/12)</f>
        <v>-8.478203125</v>
      </c>
      <c r="G31" s="9"/>
      <c r="H31" s="6"/>
      <c r="I31" s="35"/>
      <c r="J31" s="47"/>
      <c r="K31" s="29"/>
      <c r="L31" s="29"/>
    </row>
    <row r="32" spans="2:12" ht="12.75">
      <c r="B32" s="38" t="s">
        <v>23</v>
      </c>
      <c r="C32" s="5"/>
      <c r="D32" s="9">
        <v>-0.7</v>
      </c>
      <c r="E32" s="6">
        <f>$B$19*D32</f>
        <v>-8.139075</v>
      </c>
      <c r="F32" s="35">
        <f>E32*($B$17/12)</f>
        <v>-8.478203125</v>
      </c>
      <c r="G32" s="9"/>
      <c r="H32" s="6"/>
      <c r="I32" s="35"/>
      <c r="J32" s="47"/>
      <c r="K32" s="29"/>
      <c r="L32" s="29"/>
    </row>
    <row r="33" spans="2:10" ht="12.75">
      <c r="B33" s="38" t="s">
        <v>24</v>
      </c>
      <c r="C33" s="5"/>
      <c r="D33" s="9">
        <v>-0.7</v>
      </c>
      <c r="E33" s="6">
        <f>$B$19*D33</f>
        <v>-8.139075</v>
      </c>
      <c r="F33" s="35">
        <f>E33*($B$17/12)</f>
        <v>-8.478203125</v>
      </c>
      <c r="G33" s="9"/>
      <c r="H33" s="6"/>
      <c r="I33" s="35"/>
      <c r="J33" s="47"/>
    </row>
    <row r="34" spans="2:10" ht="12.75">
      <c r="B34" s="39" t="s">
        <v>25</v>
      </c>
      <c r="C34" s="7"/>
      <c r="D34" s="50">
        <v>-0.7</v>
      </c>
      <c r="E34" s="36">
        <f>$B$19*D34</f>
        <v>-8.139075</v>
      </c>
      <c r="F34" s="37">
        <f>E34*($B$17/12)</f>
        <v>-8.478203125</v>
      </c>
      <c r="G34" s="50"/>
      <c r="H34" s="36"/>
      <c r="I34" s="37"/>
      <c r="J34" s="25"/>
    </row>
    <row r="35" ht="6" customHeight="1"/>
    <row r="36" spans="2:10" ht="13.5">
      <c r="B36" s="29" t="s">
        <v>31</v>
      </c>
      <c r="D36" s="29"/>
      <c r="E36" s="29"/>
      <c r="F36" s="29"/>
      <c r="G36" s="29"/>
      <c r="H36" s="29"/>
      <c r="I36" s="29"/>
      <c r="J36" s="29"/>
    </row>
    <row r="37" spans="2:10" ht="13.5" thickBot="1">
      <c r="B37" s="29"/>
      <c r="D37" s="29"/>
      <c r="E37" s="29"/>
      <c r="F37" s="29"/>
      <c r="G37" s="29"/>
      <c r="H37" s="29"/>
      <c r="I37" s="29"/>
      <c r="J37" s="29"/>
    </row>
    <row r="38" spans="2:11" ht="12.75">
      <c r="B38" s="5" t="s">
        <v>28</v>
      </c>
      <c r="C38" s="5"/>
      <c r="D38" s="5"/>
      <c r="E38" s="44"/>
      <c r="F38" s="29"/>
      <c r="G38" s="97" t="s">
        <v>88</v>
      </c>
      <c r="H38" s="98">
        <v>2</v>
      </c>
      <c r="I38" s="99">
        <v>7</v>
      </c>
      <c r="J38" s="100">
        <v>6</v>
      </c>
      <c r="K38" s="5"/>
    </row>
    <row r="39" spans="2:11" ht="13.5">
      <c r="B39" s="60" t="s">
        <v>29</v>
      </c>
      <c r="C39" s="46"/>
      <c r="D39" s="46"/>
      <c r="E39" s="44"/>
      <c r="F39" s="29"/>
      <c r="G39" s="91" t="s">
        <v>89</v>
      </c>
      <c r="H39" s="101">
        <f>I38+1</f>
        <v>8</v>
      </c>
      <c r="I39" s="92">
        <v>17</v>
      </c>
      <c r="J39" s="100">
        <v>10</v>
      </c>
      <c r="K39" s="65"/>
    </row>
    <row r="40" spans="2:11" ht="12.75">
      <c r="B40" s="60" t="s">
        <v>30</v>
      </c>
      <c r="C40" s="46"/>
      <c r="D40" s="46"/>
      <c r="E40" s="44"/>
      <c r="F40" s="29"/>
      <c r="G40" s="91" t="s">
        <v>90</v>
      </c>
      <c r="H40" s="101">
        <f>I39+1</f>
        <v>18</v>
      </c>
      <c r="I40" s="92">
        <v>27</v>
      </c>
      <c r="J40" s="100">
        <v>10</v>
      </c>
      <c r="K40" s="65"/>
    </row>
    <row r="41" spans="2:11" ht="14.25" thickBot="1">
      <c r="B41" s="60" t="s">
        <v>43</v>
      </c>
      <c r="C41" s="46"/>
      <c r="D41" s="46"/>
      <c r="E41" s="44"/>
      <c r="F41" s="29"/>
      <c r="G41" s="93" t="s">
        <v>91</v>
      </c>
      <c r="H41" s="102">
        <f>I40+1</f>
        <v>28</v>
      </c>
      <c r="I41" s="94">
        <v>33</v>
      </c>
      <c r="J41" s="100">
        <v>6</v>
      </c>
      <c r="K41" s="65"/>
    </row>
    <row r="42" spans="2:11" ht="12.75">
      <c r="B42" s="46"/>
      <c r="C42" s="46"/>
      <c r="D42" s="46"/>
      <c r="E42" s="44"/>
      <c r="F42" s="29"/>
      <c r="G42" s="44"/>
      <c r="H42" s="96"/>
      <c r="I42" s="96"/>
      <c r="J42" s="44"/>
      <c r="K42" s="65"/>
    </row>
    <row r="43" spans="2:10" ht="12.75">
      <c r="B43" s="44"/>
      <c r="C43" s="5"/>
      <c r="D43" s="44"/>
      <c r="E43" s="44"/>
      <c r="F43" s="29"/>
      <c r="G43" s="29"/>
      <c r="H43" s="29"/>
      <c r="I43" s="29"/>
      <c r="J43" s="29"/>
    </row>
    <row r="44" spans="2:10" ht="12.75">
      <c r="B44" s="29"/>
      <c r="D44" s="29"/>
      <c r="E44" s="29"/>
      <c r="F44" s="29"/>
      <c r="G44" s="29"/>
      <c r="H44" s="29"/>
      <c r="I44" s="29"/>
      <c r="J44" s="29"/>
    </row>
    <row r="45" ht="8.25" customHeight="1"/>
    <row r="46" spans="1:12" ht="12.75">
      <c r="A46" s="2" t="s">
        <v>32</v>
      </c>
      <c r="B46" s="3"/>
      <c r="C46" s="3"/>
      <c r="D46" s="3"/>
      <c r="E46" s="3"/>
      <c r="F46" s="3"/>
      <c r="G46" s="3"/>
      <c r="H46" s="3"/>
      <c r="I46" s="3"/>
      <c r="J46" s="3"/>
      <c r="K46" s="28"/>
      <c r="L46" s="3"/>
    </row>
    <row r="47" spans="1:3" ht="18" customHeight="1">
      <c r="A47" s="1" t="s">
        <v>0</v>
      </c>
      <c r="B47" s="103"/>
      <c r="C47" s="1" t="s">
        <v>59</v>
      </c>
    </row>
    <row r="48" spans="1:3" ht="14.25">
      <c r="A48" s="1" t="s">
        <v>0</v>
      </c>
      <c r="B48" s="4">
        <v>0.7</v>
      </c>
      <c r="C48" s="1" t="s">
        <v>60</v>
      </c>
    </row>
    <row r="49" spans="1:3" ht="12.75">
      <c r="A49" s="1" t="s">
        <v>0</v>
      </c>
      <c r="B49" s="4">
        <v>1</v>
      </c>
      <c r="C49" s="1" t="s">
        <v>61</v>
      </c>
    </row>
    <row r="50" spans="1:3" ht="12.75">
      <c r="A50" s="1" t="s">
        <v>0</v>
      </c>
      <c r="B50" s="4">
        <v>26</v>
      </c>
      <c r="C50" s="1" t="s">
        <v>44</v>
      </c>
    </row>
    <row r="51" spans="1:3" ht="14.25">
      <c r="A51" s="1" t="s">
        <v>101</v>
      </c>
      <c r="B51" s="103">
        <v>25</v>
      </c>
      <c r="C51" s="1" t="s">
        <v>62</v>
      </c>
    </row>
    <row r="52" spans="2:3" ht="12.75">
      <c r="B52" s="17">
        <f>IF(B50&gt;14,0,0.5*B51)</f>
        <v>0</v>
      </c>
      <c r="C52" s="1" t="s">
        <v>33</v>
      </c>
    </row>
    <row r="53" spans="2:3" ht="12.75">
      <c r="B53" s="17">
        <f>IF(B50&gt;14,1.25*B51,B51)</f>
        <v>31.25</v>
      </c>
      <c r="C53" s="1" t="s">
        <v>34</v>
      </c>
    </row>
    <row r="54" spans="1:2" ht="12.75">
      <c r="A54" s="104" t="s">
        <v>102</v>
      </c>
      <c r="B54" s="17"/>
    </row>
    <row r="55" ht="12.75">
      <c r="B55" s="83" t="s">
        <v>84</v>
      </c>
    </row>
    <row r="56" spans="1:9" ht="12.75">
      <c r="A56" s="1" t="s">
        <v>0</v>
      </c>
      <c r="B56" s="88">
        <f>245.98/6</f>
        <v>40.99666666666666</v>
      </c>
      <c r="C56" s="1" t="s">
        <v>55</v>
      </c>
      <c r="H56" s="89">
        <f>H62*B56*B17</f>
        <v>6149.499999999999</v>
      </c>
      <c r="I56" s="1" t="s">
        <v>93</v>
      </c>
    </row>
    <row r="57" spans="2:9" ht="12.75">
      <c r="B57" s="89">
        <f>B51*B56*B17</f>
        <v>12811.458333333332</v>
      </c>
      <c r="C57" s="1" t="s">
        <v>35</v>
      </c>
      <c r="H57" s="90">
        <f>H56/2</f>
        <v>3074.7499999999995</v>
      </c>
      <c r="I57" s="1" t="s">
        <v>94</v>
      </c>
    </row>
    <row r="58" spans="2:8" ht="12.75">
      <c r="B58" s="89">
        <f>B57/2</f>
        <v>6405.729166666666</v>
      </c>
      <c r="C58" s="1" t="s">
        <v>92</v>
      </c>
      <c r="H58" s="90"/>
    </row>
    <row r="59" spans="2:3" ht="12.75">
      <c r="B59" s="89">
        <f>(B52+B53)*(B56/2)*B17</f>
        <v>8007.161458333333</v>
      </c>
      <c r="C59" s="1" t="s">
        <v>36</v>
      </c>
    </row>
    <row r="60" ht="12.75">
      <c r="B60" s="4"/>
    </row>
    <row r="61" spans="2:12" ht="14.25">
      <c r="B61" s="80" t="s">
        <v>21</v>
      </c>
      <c r="C61" s="81" t="s">
        <v>37</v>
      </c>
      <c r="D61" s="75"/>
      <c r="E61" s="76"/>
      <c r="G61" s="82" t="s">
        <v>83</v>
      </c>
      <c r="H61" s="75"/>
      <c r="I61" s="75"/>
      <c r="J61" s="75"/>
      <c r="K61" s="76"/>
      <c r="L61" s="5"/>
    </row>
    <row r="62" spans="2:12" ht="12.75">
      <c r="B62" s="84">
        <f>B51*$B$17/12</f>
        <v>26.041666666666668</v>
      </c>
      <c r="C62" s="21" t="s">
        <v>38</v>
      </c>
      <c r="D62" s="21"/>
      <c r="E62" s="22"/>
      <c r="G62" s="54" t="s">
        <v>0</v>
      </c>
      <c r="H62" s="52">
        <v>12</v>
      </c>
      <c r="I62" s="5" t="s">
        <v>81</v>
      </c>
      <c r="J62" s="5"/>
      <c r="K62" s="10"/>
      <c r="L62" s="5"/>
    </row>
    <row r="63" spans="2:12" ht="12.75">
      <c r="B63" s="31">
        <f>B52*$B$17/12</f>
        <v>0</v>
      </c>
      <c r="C63" s="5" t="s">
        <v>39</v>
      </c>
      <c r="D63" s="5"/>
      <c r="E63" s="10"/>
      <c r="G63" s="50"/>
      <c r="H63" s="53">
        <f>B4/12*H62</f>
        <v>12.5</v>
      </c>
      <c r="I63" s="7" t="s">
        <v>63</v>
      </c>
      <c r="J63" s="37"/>
      <c r="K63" s="11"/>
      <c r="L63" s="5"/>
    </row>
    <row r="64" spans="2:12" ht="12.75">
      <c r="B64" s="32">
        <f>B53*$B$17/12</f>
        <v>32.552083333333336</v>
      </c>
      <c r="C64" s="7" t="s">
        <v>40</v>
      </c>
      <c r="D64" s="7"/>
      <c r="E64" s="11"/>
      <c r="I64" s="35"/>
      <c r="J64" s="5"/>
      <c r="K64" s="5"/>
      <c r="L64" s="5"/>
    </row>
    <row r="65" spans="2:12" ht="12.75">
      <c r="B65" s="35"/>
      <c r="C65" s="5"/>
      <c r="D65" s="5"/>
      <c r="E65" s="5"/>
      <c r="I65" s="35"/>
      <c r="J65" s="5"/>
      <c r="K65" s="5"/>
      <c r="L65" s="5"/>
    </row>
    <row r="66" spans="2:12" ht="12.75">
      <c r="B66" s="35"/>
      <c r="C66" s="55" t="s">
        <v>41</v>
      </c>
      <c r="D66" s="51"/>
      <c r="E66" s="51" t="str">
        <f>IF(B62&gt;H63,"USE SNOW LOAD","USE ROOF LIVE LOAD")</f>
        <v>USE SNOW LOAD</v>
      </c>
      <c r="I66" s="35"/>
      <c r="J66" s="5"/>
      <c r="K66" s="5"/>
      <c r="L66" s="5"/>
    </row>
    <row r="67" spans="2:12" ht="12.75">
      <c r="B67" s="35"/>
      <c r="C67" s="5"/>
      <c r="D67" s="5"/>
      <c r="E67" s="5"/>
      <c r="I67" s="35"/>
      <c r="J67" s="5"/>
      <c r="K67" s="5"/>
      <c r="L67" s="5"/>
    </row>
    <row r="68" spans="1:8" ht="12.75">
      <c r="A68" s="29"/>
      <c r="B68" s="29" t="s">
        <v>46</v>
      </c>
      <c r="C68" s="29"/>
      <c r="D68" s="29"/>
      <c r="E68" s="29"/>
      <c r="F68" s="29"/>
      <c r="G68" s="29"/>
      <c r="H68" s="29"/>
    </row>
    <row r="69" spans="1:8" ht="13.5">
      <c r="A69" s="29"/>
      <c r="B69" s="61" t="s">
        <v>45</v>
      </c>
      <c r="C69" s="41"/>
      <c r="D69" s="41"/>
      <c r="E69" s="29"/>
      <c r="F69" s="29"/>
      <c r="G69" s="29"/>
      <c r="H69" s="29"/>
    </row>
    <row r="70" spans="1:12" ht="13.5" thickBot="1">
      <c r="A70" s="77"/>
      <c r="B70" s="77"/>
      <c r="C70" s="77"/>
      <c r="D70" s="77"/>
      <c r="E70" s="77"/>
      <c r="F70" s="77"/>
      <c r="G70" s="77"/>
      <c r="H70" s="78"/>
      <c r="I70" s="79"/>
      <c r="J70" s="79"/>
      <c r="K70" s="79"/>
      <c r="L70" s="79"/>
    </row>
    <row r="71" ht="13.5" thickTop="1"/>
    <row r="72" spans="1:12" ht="12" customHeight="1">
      <c r="A72" s="2" t="s">
        <v>82</v>
      </c>
      <c r="B72" s="3"/>
      <c r="C72" s="3"/>
      <c r="D72" s="3"/>
      <c r="E72" s="3"/>
      <c r="F72" s="3"/>
      <c r="G72" s="3"/>
      <c r="H72" s="3"/>
      <c r="I72" s="27"/>
      <c r="J72" s="27"/>
      <c r="K72" s="27"/>
      <c r="L72" s="27"/>
    </row>
    <row r="73" ht="12" customHeight="1"/>
    <row r="74" spans="2:10" ht="12" customHeight="1">
      <c r="B74" s="71" t="s">
        <v>65</v>
      </c>
      <c r="F74" s="71" t="s">
        <v>66</v>
      </c>
      <c r="G74" s="71"/>
      <c r="H74" s="71"/>
      <c r="J74" s="71"/>
    </row>
    <row r="75" spans="2:6" ht="12" customHeight="1">
      <c r="B75" s="1" t="s">
        <v>67</v>
      </c>
      <c r="F75" s="1" t="s">
        <v>71</v>
      </c>
    </row>
    <row r="76" spans="2:6" ht="12.75">
      <c r="B76" s="1" t="s">
        <v>68</v>
      </c>
      <c r="F76" s="1" t="s">
        <v>72</v>
      </c>
    </row>
    <row r="77" spans="2:6" ht="12.75">
      <c r="B77" s="1" t="s">
        <v>69</v>
      </c>
      <c r="F77" s="1" t="s">
        <v>73</v>
      </c>
    </row>
    <row r="78" spans="2:6" ht="12.75">
      <c r="B78" s="1" t="s">
        <v>76</v>
      </c>
      <c r="F78" s="1" t="s">
        <v>74</v>
      </c>
    </row>
    <row r="79" spans="2:6" ht="12.75">
      <c r="B79" s="1" t="s">
        <v>70</v>
      </c>
      <c r="F79" s="1" t="s">
        <v>75</v>
      </c>
    </row>
    <row r="81" spans="2:6" ht="12.75">
      <c r="B81" s="71" t="s">
        <v>96</v>
      </c>
      <c r="F81" s="71" t="s">
        <v>96</v>
      </c>
    </row>
    <row r="82" spans="2:12" ht="12.75">
      <c r="B82" s="1" t="s">
        <v>67</v>
      </c>
      <c r="F82" s="1" t="s">
        <v>100</v>
      </c>
      <c r="H82" s="5"/>
      <c r="I82" s="95"/>
      <c r="J82" s="95"/>
      <c r="K82" s="5"/>
      <c r="L82" s="5"/>
    </row>
    <row r="83" spans="2:12" ht="12.75">
      <c r="B83" s="1" t="s">
        <v>95</v>
      </c>
      <c r="F83" s="1" t="s">
        <v>77</v>
      </c>
      <c r="H83" s="5"/>
      <c r="I83" s="95"/>
      <c r="J83" s="95"/>
      <c r="K83" s="44"/>
      <c r="L83" s="5"/>
    </row>
    <row r="84" spans="2:12" ht="12.75">
      <c r="B84" s="1" t="s">
        <v>78</v>
      </c>
      <c r="F84" s="1" t="s">
        <v>99</v>
      </c>
      <c r="H84" s="96"/>
      <c r="I84" s="96"/>
      <c r="J84" s="96"/>
      <c r="K84" s="65"/>
      <c r="L84" s="5"/>
    </row>
    <row r="85" spans="2:12" ht="12.75">
      <c r="B85" s="1" t="s">
        <v>80</v>
      </c>
      <c r="F85" s="1" t="s">
        <v>98</v>
      </c>
      <c r="H85" s="96"/>
      <c r="I85" s="96"/>
      <c r="J85" s="96"/>
      <c r="K85" s="65"/>
      <c r="L85" s="5"/>
    </row>
    <row r="86" spans="2:12" ht="12.75">
      <c r="B86" s="1" t="s">
        <v>97</v>
      </c>
      <c r="F86" s="1" t="s">
        <v>79</v>
      </c>
      <c r="H86" s="96"/>
      <c r="I86" s="96"/>
      <c r="J86" s="96"/>
      <c r="K86" s="65"/>
      <c r="L86" s="5"/>
    </row>
    <row r="87" spans="8:11" ht="12.75">
      <c r="H87" s="96"/>
      <c r="I87" s="96"/>
      <c r="J87" s="96"/>
      <c r="K87" s="65"/>
    </row>
  </sheetData>
  <sheetProtection/>
  <printOptions/>
  <pageMargins left="1.25" right="0.75" top="1" bottom="1" header="0.5" footer="0.5"/>
  <pageSetup horizontalDpi="600" verticalDpi="600" orientation="portrait" scale="97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J. Dal Bello</dc:creator>
  <cp:keywords/>
  <dc:description/>
  <cp:lastModifiedBy>AHC</cp:lastModifiedBy>
  <cp:lastPrinted>2001-09-20T23:43:22Z</cp:lastPrinted>
  <dcterms:created xsi:type="dcterms:W3CDTF">1998-04-05T06:47:59Z</dcterms:created>
  <dcterms:modified xsi:type="dcterms:W3CDTF">2010-10-22T00:23:20Z</dcterms:modified>
  <cp:category/>
  <cp:version/>
  <cp:contentType/>
  <cp:contentStatus/>
</cp:coreProperties>
</file>